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dansa\Desktop\"/>
    </mc:Choice>
  </mc:AlternateContent>
  <bookViews>
    <workbookView xWindow="0" yWindow="0" windowWidth="20490" windowHeight="6870"/>
  </bookViews>
  <sheets>
    <sheet name="RTGS 2020" sheetId="11" r:id="rId1"/>
    <sheet name="FOREX 2020 " sheetId="10" r:id="rId2"/>
  </sheets>
  <calcPr calcId="162913"/>
</workbook>
</file>

<file path=xl/calcChain.xml><?xml version="1.0" encoding="utf-8"?>
<calcChain xmlns="http://schemas.openxmlformats.org/spreadsheetml/2006/main">
  <c r="H45" i="11" l="1"/>
  <c r="H44" i="11"/>
  <c r="H43" i="11"/>
  <c r="H42" i="11"/>
  <c r="H41" i="11"/>
  <c r="D36" i="11"/>
  <c r="B37" i="11" s="1"/>
  <c r="D35" i="11"/>
  <c r="H35" i="11" s="1"/>
  <c r="D34" i="11"/>
  <c r="B35" i="11" s="1"/>
  <c r="D33" i="11"/>
  <c r="H33" i="11" s="1"/>
  <c r="D32" i="11"/>
  <c r="B33" i="11" s="1"/>
  <c r="D28" i="11"/>
  <c r="H29" i="11" s="1"/>
  <c r="D27" i="11"/>
  <c r="B28" i="11" s="1"/>
  <c r="D26" i="11"/>
  <c r="H26" i="11" s="1"/>
  <c r="H25" i="11"/>
  <c r="D25" i="11"/>
  <c r="B26" i="11" s="1"/>
  <c r="B25" i="11"/>
  <c r="D24" i="11"/>
  <c r="D20" i="11"/>
  <c r="B21" i="11" s="1"/>
  <c r="D19" i="11"/>
  <c r="H19" i="11" s="1"/>
  <c r="D18" i="11"/>
  <c r="B19" i="11" s="1"/>
  <c r="D17" i="11"/>
  <c r="H17" i="11" s="1"/>
  <c r="D16" i="11"/>
  <c r="B17" i="11" s="1"/>
  <c r="D12" i="11"/>
  <c r="H13" i="11" s="1"/>
  <c r="D11" i="11"/>
  <c r="B12" i="11" s="1"/>
  <c r="D10" i="11"/>
  <c r="H10" i="11" s="1"/>
  <c r="H9" i="11"/>
  <c r="D9" i="11"/>
  <c r="B10" i="11" s="1"/>
  <c r="B9" i="11"/>
  <c r="D8" i="11"/>
  <c r="B11" i="11" l="1"/>
  <c r="H11" i="11"/>
  <c r="B13" i="11"/>
  <c r="B18" i="11"/>
  <c r="H18" i="11"/>
  <c r="B20" i="11"/>
  <c r="H20" i="11"/>
  <c r="H21" i="11"/>
  <c r="B27" i="11"/>
  <c r="H27" i="11"/>
  <c r="B29" i="11"/>
  <c r="B34" i="11"/>
  <c r="H34" i="11"/>
  <c r="B36" i="11"/>
  <c r="H36" i="11"/>
  <c r="H37" i="11"/>
  <c r="H12" i="11"/>
  <c r="H28" i="11"/>
  <c r="I47" i="10"/>
  <c r="H45" i="10" l="1"/>
  <c r="H44" i="10"/>
  <c r="I44" i="10" s="1"/>
  <c r="H43" i="10"/>
  <c r="H42" i="10"/>
  <c r="H41" i="10"/>
  <c r="D36" i="10"/>
  <c r="B37" i="10" s="1"/>
  <c r="D35" i="10"/>
  <c r="B36" i="10" s="1"/>
  <c r="D34" i="10"/>
  <c r="B35" i="10" s="1"/>
  <c r="D33" i="10"/>
  <c r="B34" i="10" s="1"/>
  <c r="D32" i="10"/>
  <c r="B33" i="10" s="1"/>
  <c r="D28" i="10"/>
  <c r="B29" i="10" s="1"/>
  <c r="D27" i="10"/>
  <c r="B28" i="10" s="1"/>
  <c r="D26" i="10"/>
  <c r="B27" i="10" s="1"/>
  <c r="D25" i="10"/>
  <c r="B26" i="10" s="1"/>
  <c r="D24" i="10"/>
  <c r="B25" i="10" s="1"/>
  <c r="D20" i="10"/>
  <c r="B21" i="10" s="1"/>
  <c r="D19" i="10"/>
  <c r="B20" i="10" s="1"/>
  <c r="D18" i="10"/>
  <c r="B19" i="10" s="1"/>
  <c r="D17" i="10"/>
  <c r="D16" i="10"/>
  <c r="B17" i="10" s="1"/>
  <c r="D12" i="10"/>
  <c r="B13" i="10" s="1"/>
  <c r="D11" i="10"/>
  <c r="B12" i="10" s="1"/>
  <c r="D10" i="10"/>
  <c r="B11" i="10" s="1"/>
  <c r="B10" i="10"/>
  <c r="D9" i="10"/>
  <c r="D8" i="10"/>
  <c r="B9" i="10" s="1"/>
  <c r="H17" i="10" l="1"/>
  <c r="I20" i="10" s="1"/>
  <c r="B18" i="10"/>
  <c r="H18" i="10"/>
  <c r="H25" i="10"/>
  <c r="H19" i="10"/>
  <c r="H20" i="10"/>
  <c r="H27" i="10"/>
  <c r="H35" i="10"/>
  <c r="I36" i="10" s="1"/>
  <c r="H9" i="10"/>
  <c r="I12" i="10" s="1"/>
  <c r="H36" i="10"/>
  <c r="H26" i="10"/>
  <c r="I28" i="10" s="1"/>
  <c r="H33" i="10"/>
  <c r="H10" i="10"/>
  <c r="H34" i="10"/>
  <c r="H11" i="10"/>
  <c r="H28" i="10"/>
  <c r="H12" i="10"/>
  <c r="H13" i="10"/>
  <c r="H21" i="10"/>
  <c r="H29" i="10"/>
  <c r="H37" i="10"/>
</calcChain>
</file>

<file path=xl/sharedStrings.xml><?xml version="1.0" encoding="utf-8"?>
<sst xmlns="http://schemas.openxmlformats.org/spreadsheetml/2006/main" count="333" uniqueCount="45">
  <si>
    <t>ZIMBABWE REVENUE AUTHORITY</t>
  </si>
  <si>
    <t>DAILY TABLE</t>
  </si>
  <si>
    <t>Example</t>
  </si>
  <si>
    <t>Rates</t>
  </si>
  <si>
    <t xml:space="preserve"> </t>
  </si>
  <si>
    <t>If an employee earns</t>
  </si>
  <si>
    <t>from</t>
  </si>
  <si>
    <t>to</t>
  </si>
  <si>
    <t>multiply by</t>
  </si>
  <si>
    <t>Deduct</t>
  </si>
  <si>
    <t>The tax will be calculated thus:</t>
  </si>
  <si>
    <t>WEEKLY TABLE</t>
  </si>
  <si>
    <t>FORTNIGHTLY TABLE</t>
  </si>
  <si>
    <t>MONTHLY TABLE</t>
  </si>
  <si>
    <t xml:space="preserve">ANNUAL TABLE </t>
  </si>
  <si>
    <t>Aids Levy is 3% of the Individuals' Tax payable</t>
  </si>
  <si>
    <t>CONTACT YOUR NEAREST ZIMRA OFFICE FOR QUERIES</t>
  </si>
  <si>
    <t xml:space="preserve">Example </t>
  </si>
  <si>
    <t xml:space="preserve">and above </t>
  </si>
  <si>
    <t>PAY AS YOU EARN ( PAYE)  TABLES FOR JANUARY TO DECEMBER 2020</t>
  </si>
  <si>
    <t>$200 x 20% -$13.11 =</t>
  </si>
  <si>
    <t>$1500 x 20% -$92.31 =</t>
  </si>
  <si>
    <t>$5 800 x 25%-$357.69</t>
  </si>
  <si>
    <t>$18 200 x 30% - $1,525.00 =</t>
  </si>
  <si>
    <t>$500 000 x 35%-$36 300</t>
  </si>
  <si>
    <t>$200 per day</t>
  </si>
  <si>
    <t xml:space="preserve">$1500 per week </t>
  </si>
  <si>
    <t>$18 200  per month</t>
  </si>
  <si>
    <t>$500 000  per year</t>
  </si>
  <si>
    <t>$207.69 per week</t>
  </si>
  <si>
    <t>$1,092.31 per fortnight</t>
  </si>
  <si>
    <t>$3.935.00 per month</t>
  </si>
  <si>
    <t>$138,700.00 per annum</t>
  </si>
  <si>
    <t>PAY AS YOU EARN ( PAYE)  FOREIGN CURRENCY TAX TABLES FOR JANUARY TO DECEMBER 2020</t>
  </si>
  <si>
    <t>$400 x 25%-$13.38</t>
  </si>
  <si>
    <t>$1 500 x 30% - $79.00 =</t>
  </si>
  <si>
    <t>$30 000 x 35%-$2,148.00</t>
  </si>
  <si>
    <t>$30 000  per year</t>
  </si>
  <si>
    <t>$1 500  per month</t>
  </si>
  <si>
    <t>$400 per fortnight</t>
  </si>
  <si>
    <t xml:space="preserve">$60 per week </t>
  </si>
  <si>
    <t>$8 per day</t>
  </si>
  <si>
    <t>$8.00 x 20% -$0.46</t>
  </si>
  <si>
    <t>$60 x 20% -$3.23</t>
  </si>
  <si>
    <t>$5 800 per fortnight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</si>
</sst>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?_);_(@_)"/>
    <numFmt numFmtId="166" formatCode="&quot;US$&quot;#,##0.00"/>
    <numFmt numFmtId="167" formatCode="&quot;US$&quot;#,##0.00;[Red]&quot;US$&quot;#,##0.00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color rgb="FF00660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Font="1"/>
    <xf numFmtId="43" fontId="0" fillId="0" borderId="0" xfId="1" applyFont="1"/>
    <xf numFmtId="0" fontId="2" fillId="0" borderId="0" xfId="0" applyFont="1"/>
    <xf numFmtId="43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4" fontId="2" fillId="0" borderId="0" xfId="1" applyNumberFormat="1" applyFont="1" applyAlignment="1">
      <alignment horizontal="center"/>
    </xf>
    <xf numFmtId="0" fontId="0" fillId="0" borderId="0" xfId="0" applyFont="1" applyFill="1" applyAlignment="1">
      <alignment horizontal="left"/>
    </xf>
    <xf numFmtId="0" fontId="3" fillId="0" borderId="0" xfId="0" applyFont="1"/>
    <xf numFmtId="43" fontId="3" fillId="0" borderId="0" xfId="1" applyFont="1"/>
    <xf numFmtId="0" fontId="3" fillId="0" borderId="0" xfId="0" applyFont="1" applyAlignment="1">
      <alignment horizontal="center"/>
    </xf>
    <xf numFmtId="4" fontId="3" fillId="0" borderId="0" xfId="1" applyNumberFormat="1" applyFont="1"/>
    <xf numFmtId="9" fontId="3" fillId="0" borderId="0" xfId="2" applyFont="1"/>
    <xf numFmtId="43" fontId="0" fillId="0" borderId="0" xfId="0" applyNumberFormat="1" applyFont="1" applyFill="1" applyAlignment="1">
      <alignment horizontal="left"/>
    </xf>
    <xf numFmtId="0" fontId="0" fillId="0" borderId="0" xfId="0" applyFont="1" applyAlignment="1">
      <alignment horizontal="center"/>
    </xf>
    <xf numFmtId="4" fontId="0" fillId="0" borderId="0" xfId="1" applyNumberFormat="1" applyFont="1"/>
    <xf numFmtId="9" fontId="0" fillId="0" borderId="0" xfId="2" applyFont="1"/>
    <xf numFmtId="2" fontId="0" fillId="0" borderId="0" xfId="0" applyNumberFormat="1" applyFont="1" applyFill="1" applyAlignment="1">
      <alignment horizontal="left"/>
    </xf>
    <xf numFmtId="0" fontId="0" fillId="0" borderId="0" xfId="0" applyFont="1" applyFill="1" applyAlignment="1">
      <alignment horizontal="center"/>
    </xf>
    <xf numFmtId="43" fontId="0" fillId="0" borderId="0" xfId="1" applyNumberFormat="1" applyFont="1"/>
    <xf numFmtId="4" fontId="0" fillId="0" borderId="0" xfId="0" applyNumberFormat="1" applyFont="1" applyFill="1" applyAlignment="1">
      <alignment horizontal="left"/>
    </xf>
    <xf numFmtId="43" fontId="0" fillId="0" borderId="0" xfId="1" applyNumberFormat="1" applyFont="1" applyFill="1"/>
    <xf numFmtId="43" fontId="0" fillId="0" borderId="0" xfId="1" applyFont="1" applyFill="1"/>
    <xf numFmtId="0" fontId="0" fillId="0" borderId="0" xfId="0" applyFont="1" applyFill="1"/>
    <xf numFmtId="164" fontId="0" fillId="0" borderId="0" xfId="1" applyNumberFormat="1" applyFont="1"/>
    <xf numFmtId="4" fontId="0" fillId="0" borderId="0" xfId="1" applyNumberFormat="1" applyFont="1" applyFill="1"/>
    <xf numFmtId="9" fontId="0" fillId="0" borderId="0" xfId="2" applyFont="1" applyFill="1"/>
    <xf numFmtId="164" fontId="0" fillId="0" borderId="0" xfId="1" applyNumberFormat="1" applyFont="1" applyFill="1"/>
    <xf numFmtId="165" fontId="0" fillId="0" borderId="0" xfId="0" applyNumberFormat="1" applyFont="1" applyFill="1" applyAlignment="1">
      <alignment horizontal="left"/>
    </xf>
    <xf numFmtId="37" fontId="0" fillId="0" borderId="0" xfId="0" applyNumberFormat="1" applyFont="1"/>
    <xf numFmtId="4" fontId="0" fillId="0" borderId="0" xfId="0" applyNumberFormat="1" applyFont="1"/>
    <xf numFmtId="37" fontId="3" fillId="0" borderId="0" xfId="0" applyNumberFormat="1" applyFont="1"/>
    <xf numFmtId="4" fontId="3" fillId="0" borderId="0" xfId="0" applyNumberFormat="1" applyFont="1"/>
    <xf numFmtId="0" fontId="3" fillId="2" borderId="0" xfId="0" applyFont="1" applyFill="1"/>
    <xf numFmtId="43" fontId="3" fillId="2" borderId="0" xfId="1" applyFont="1" applyFill="1"/>
    <xf numFmtId="4" fontId="3" fillId="2" borderId="0" xfId="1" applyNumberFormat="1" applyFont="1" applyFill="1"/>
    <xf numFmtId="9" fontId="3" fillId="2" borderId="0" xfId="2" applyFont="1" applyFill="1"/>
    <xf numFmtId="0" fontId="3" fillId="0" borderId="0" xfId="0" applyFont="1" applyAlignment="1">
      <alignment horizontal="left"/>
    </xf>
    <xf numFmtId="6" fontId="0" fillId="0" borderId="0" xfId="0" applyNumberFormat="1" applyFont="1" applyFill="1" applyAlignment="1">
      <alignment horizontal="left"/>
    </xf>
    <xf numFmtId="164" fontId="0" fillId="0" borderId="0" xfId="0" applyNumberFormat="1"/>
    <xf numFmtId="4" fontId="0" fillId="0" borderId="0" xfId="0" applyNumberFormat="1"/>
    <xf numFmtId="4" fontId="4" fillId="0" borderId="0" xfId="0" applyNumberFormat="1" applyFont="1"/>
    <xf numFmtId="43" fontId="0" fillId="0" borderId="0" xfId="0" applyNumberFormat="1"/>
    <xf numFmtId="8" fontId="0" fillId="0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center"/>
    </xf>
    <xf numFmtId="166" fontId="0" fillId="0" borderId="0" xfId="0" applyNumberFormat="1" applyFont="1" applyFill="1" applyAlignment="1">
      <alignment horizontal="left"/>
    </xf>
    <xf numFmtId="167" fontId="0" fillId="0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800101</xdr:colOff>
      <xdr:row>0</xdr:row>
      <xdr:rowOff>57150</xdr:rowOff>
    </xdr:from>
    <xdr:to>
      <xdr:col>9</xdr:col>
      <xdr:colOff>0</xdr:colOff>
      <xdr:row>4</xdr:row>
      <xdr:rowOff>85725</xdr:rowOff>
    </xdr:to>
    <xdr:pic>
      <xdr:nvPicPr>
        <xdr:cNvPr id="3" name="Picture 65" descr="zimra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72276" y="57150"/>
          <a:ext cx="1076324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800101</xdr:colOff>
      <xdr:row>0</xdr:row>
      <xdr:rowOff>57150</xdr:rowOff>
    </xdr:from>
    <xdr:to>
      <xdr:col>9</xdr:col>
      <xdr:colOff>0</xdr:colOff>
      <xdr:row>4</xdr:row>
      <xdr:rowOff>85725</xdr:rowOff>
    </xdr:to>
    <xdr:pic>
      <xdr:nvPicPr>
        <xdr:cNvPr id="2" name="Picture 65" descr="zimra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53264" y="57150"/>
          <a:ext cx="1171574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topLeftCell="A19" workbookViewId="0">
      <selection activeCell="K27" sqref="K27"/>
    </sheetView>
  </sheetViews>
  <sheetFormatPr defaultRowHeight="12.75" x14ac:dyDescent="0.2"/>
  <cols>
    <col min="2" max="2" width="10.28515625" bestFit="1" customWidth="1"/>
    <col min="4" max="4" width="13.28515625" customWidth="1"/>
    <col min="5" max="5" width="11.28515625" customWidth="1"/>
    <col min="6" max="6" width="12" customWidth="1"/>
    <col min="7" max="7" width="10.7109375" customWidth="1"/>
    <col min="8" max="8" width="13.7109375" customWidth="1"/>
    <col min="9" max="9" width="28.140625" customWidth="1"/>
  </cols>
  <sheetData>
    <row r="1" spans="1:9" x14ac:dyDescent="0.2">
      <c r="A1" s="1"/>
      <c r="B1" s="2"/>
      <c r="C1" s="3"/>
      <c r="D1" s="4"/>
      <c r="E1" s="5" t="s">
        <v>0</v>
      </c>
      <c r="F1" s="6"/>
      <c r="G1" s="5"/>
      <c r="H1" s="2"/>
      <c r="I1" s="7"/>
    </row>
    <row r="2" spans="1:9" x14ac:dyDescent="0.2">
      <c r="A2" s="8"/>
      <c r="B2" s="9" t="s">
        <v>19</v>
      </c>
      <c r="C2" s="10"/>
      <c r="D2" s="11"/>
      <c r="E2" s="10"/>
      <c r="F2" s="12"/>
      <c r="G2" s="10"/>
      <c r="H2" s="2"/>
      <c r="I2" s="13"/>
    </row>
    <row r="3" spans="1:9" x14ac:dyDescent="0.2">
      <c r="A3" s="1"/>
      <c r="B3" s="2"/>
      <c r="C3" s="14"/>
      <c r="D3" s="15"/>
      <c r="E3" s="14"/>
      <c r="F3" s="16"/>
      <c r="G3" s="14"/>
      <c r="H3" s="2"/>
      <c r="I3" s="17"/>
    </row>
    <row r="4" spans="1:9" x14ac:dyDescent="0.2">
      <c r="A4" s="1"/>
      <c r="B4" s="2"/>
      <c r="C4" s="14"/>
      <c r="D4" s="15"/>
      <c r="E4" s="14"/>
      <c r="F4" s="16"/>
      <c r="G4" s="14"/>
      <c r="H4" s="2"/>
      <c r="I4" s="17"/>
    </row>
    <row r="5" spans="1:9" x14ac:dyDescent="0.2">
      <c r="A5" s="1"/>
      <c r="B5" s="2"/>
      <c r="C5" s="14"/>
      <c r="D5" s="15"/>
      <c r="E5" s="14"/>
      <c r="F5" s="16"/>
      <c r="G5" s="14"/>
      <c r="H5" s="2"/>
      <c r="I5" s="17"/>
    </row>
    <row r="6" spans="1:9" x14ac:dyDescent="0.2">
      <c r="A6" s="48" t="s">
        <v>1</v>
      </c>
      <c r="B6" s="48"/>
      <c r="C6" s="48"/>
      <c r="D6" s="48"/>
      <c r="E6" s="48"/>
      <c r="F6" s="48"/>
      <c r="G6" s="48"/>
      <c r="H6" s="48"/>
      <c r="I6" s="7" t="s">
        <v>2</v>
      </c>
    </row>
    <row r="7" spans="1:9" x14ac:dyDescent="0.2">
      <c r="A7" s="1"/>
      <c r="B7" s="2"/>
      <c r="C7" s="14"/>
      <c r="D7" s="15"/>
      <c r="E7" s="14" t="s">
        <v>3</v>
      </c>
      <c r="F7" s="16"/>
      <c r="G7" s="14" t="s">
        <v>4</v>
      </c>
      <c r="H7" s="2"/>
      <c r="I7" s="7" t="s">
        <v>5</v>
      </c>
    </row>
    <row r="8" spans="1:9" x14ac:dyDescent="0.2">
      <c r="A8" s="1" t="s">
        <v>6</v>
      </c>
      <c r="B8" s="2">
        <v>0</v>
      </c>
      <c r="C8" s="14" t="s">
        <v>7</v>
      </c>
      <c r="D8" s="15">
        <f>D40/366</f>
        <v>65.573770491803273</v>
      </c>
      <c r="E8" s="14" t="s">
        <v>8</v>
      </c>
      <c r="F8" s="16">
        <v>0</v>
      </c>
      <c r="G8" s="14" t="s">
        <v>9</v>
      </c>
      <c r="H8" s="19">
        <v>0</v>
      </c>
      <c r="I8" s="7" t="s">
        <v>25</v>
      </c>
    </row>
    <row r="9" spans="1:9" x14ac:dyDescent="0.2">
      <c r="A9" s="1" t="s">
        <v>6</v>
      </c>
      <c r="B9" s="2">
        <f>D8+0.01</f>
        <v>65.583770491803278</v>
      </c>
      <c r="C9" s="14" t="s">
        <v>7</v>
      </c>
      <c r="D9" s="15">
        <f>D41/366</f>
        <v>245.90163934426229</v>
      </c>
      <c r="E9" s="14" t="s">
        <v>8</v>
      </c>
      <c r="F9" s="16">
        <v>0.2</v>
      </c>
      <c r="G9" s="14" t="s">
        <v>9</v>
      </c>
      <c r="H9" s="21">
        <f>D9*F9-(D9-D8)*F9</f>
        <v>13.114754098360656</v>
      </c>
      <c r="I9" s="7" t="s">
        <v>10</v>
      </c>
    </row>
    <row r="10" spans="1:9" x14ac:dyDescent="0.2">
      <c r="A10" s="1" t="s">
        <v>6</v>
      </c>
      <c r="B10" s="2">
        <f t="shared" ref="B10:B13" si="0">D9+0.01</f>
        <v>245.91163934426228</v>
      </c>
      <c r="C10" s="14" t="s">
        <v>7</v>
      </c>
      <c r="D10" s="15">
        <f>D42/366</f>
        <v>491.80327868852459</v>
      </c>
      <c r="E10" s="14" t="s">
        <v>8</v>
      </c>
      <c r="F10" s="16">
        <v>0.25</v>
      </c>
      <c r="G10" s="14" t="s">
        <v>9</v>
      </c>
      <c r="H10" s="21">
        <f>D10*F10-(D10-D9)*F10-(D9-D8)*F9</f>
        <v>25.409836065573771</v>
      </c>
      <c r="I10" s="7"/>
    </row>
    <row r="11" spans="1:9" x14ac:dyDescent="0.2">
      <c r="A11" s="1" t="s">
        <v>6</v>
      </c>
      <c r="B11" s="2">
        <f t="shared" si="0"/>
        <v>491.81327868852458</v>
      </c>
      <c r="C11" s="14" t="s">
        <v>7</v>
      </c>
      <c r="D11" s="15">
        <f>D43/366</f>
        <v>983.60655737704917</v>
      </c>
      <c r="E11" s="14" t="s">
        <v>8</v>
      </c>
      <c r="F11" s="16">
        <v>0.3</v>
      </c>
      <c r="G11" s="14" t="s">
        <v>9</v>
      </c>
      <c r="H11" s="21">
        <f>D11*F11-(D11-D10)*F11-(D10-D9)*F10-(D9-D8)*F9</f>
        <v>49.999999999999993</v>
      </c>
      <c r="I11" s="7" t="s">
        <v>20</v>
      </c>
    </row>
    <row r="12" spans="1:9" x14ac:dyDescent="0.2">
      <c r="A12" s="1" t="s">
        <v>6</v>
      </c>
      <c r="B12" s="2">
        <f t="shared" si="0"/>
        <v>983.61655737704916</v>
      </c>
      <c r="C12" s="14" t="s">
        <v>7</v>
      </c>
      <c r="D12" s="15">
        <f>D44/366</f>
        <v>1639.344262295082</v>
      </c>
      <c r="E12" s="14" t="s">
        <v>8</v>
      </c>
      <c r="F12" s="16">
        <v>0.35</v>
      </c>
      <c r="G12" s="14" t="s">
        <v>9</v>
      </c>
      <c r="H12" s="21">
        <f>D12*F12-(D12-D11)*F12-(D11-D10)*F11-(D10-D9)*F10-(D9-D8)*F9</f>
        <v>99.18032786885243</v>
      </c>
      <c r="I12" s="43">
        <v>26.89</v>
      </c>
    </row>
    <row r="13" spans="1:9" x14ac:dyDescent="0.2">
      <c r="A13" s="1" t="s">
        <v>6</v>
      </c>
      <c r="B13" s="2">
        <f t="shared" si="0"/>
        <v>1639.354262295082</v>
      </c>
      <c r="C13" s="14" t="s">
        <v>18</v>
      </c>
      <c r="D13" s="15"/>
      <c r="E13" s="14" t="s">
        <v>8</v>
      </c>
      <c r="F13" s="16">
        <v>0.4</v>
      </c>
      <c r="G13" s="14" t="s">
        <v>9</v>
      </c>
      <c r="H13" s="19">
        <f>+D13*F13-(D13-D12)*F13-(D12-D11)*F12-(D11-D10)*F11-(D10-D9)*F10-(D9-D8)*F9</f>
        <v>181.1475409836066</v>
      </c>
      <c r="I13" s="7"/>
    </row>
    <row r="14" spans="1:9" x14ac:dyDescent="0.2">
      <c r="A14" s="48" t="s">
        <v>11</v>
      </c>
      <c r="B14" s="48"/>
      <c r="C14" s="48"/>
      <c r="D14" s="48"/>
      <c r="E14" s="48"/>
      <c r="F14" s="48"/>
      <c r="G14" s="48"/>
      <c r="H14" s="48"/>
      <c r="I14" s="7" t="s">
        <v>2</v>
      </c>
    </row>
    <row r="15" spans="1:9" x14ac:dyDescent="0.2">
      <c r="A15" s="1"/>
      <c r="B15" s="2"/>
      <c r="C15" s="14"/>
      <c r="D15" s="15"/>
      <c r="E15" s="14" t="s">
        <v>3</v>
      </c>
      <c r="F15" s="16"/>
      <c r="G15" s="14" t="s">
        <v>4</v>
      </c>
      <c r="H15" s="2"/>
      <c r="I15" s="7" t="s">
        <v>5</v>
      </c>
    </row>
    <row r="16" spans="1:9" x14ac:dyDescent="0.2">
      <c r="A16" s="1" t="s">
        <v>6</v>
      </c>
      <c r="B16" s="2">
        <v>0</v>
      </c>
      <c r="C16" s="14" t="s">
        <v>7</v>
      </c>
      <c r="D16" s="15">
        <f t="shared" ref="D16:D20" si="1">D40/52</f>
        <v>461.53846153846155</v>
      </c>
      <c r="E16" s="14" t="s">
        <v>8</v>
      </c>
      <c r="F16" s="16">
        <v>0</v>
      </c>
      <c r="G16" s="14" t="s">
        <v>9</v>
      </c>
      <c r="H16" s="2">
        <v>0</v>
      </c>
      <c r="I16" s="7" t="s">
        <v>26</v>
      </c>
    </row>
    <row r="17" spans="1:9" x14ac:dyDescent="0.2">
      <c r="A17" s="1" t="s">
        <v>6</v>
      </c>
      <c r="B17" s="22">
        <f>D16+0.01</f>
        <v>461.54846153846154</v>
      </c>
      <c r="C17" s="14" t="s">
        <v>7</v>
      </c>
      <c r="D17" s="15">
        <f t="shared" si="1"/>
        <v>1730.7692307692307</v>
      </c>
      <c r="E17" s="14" t="s">
        <v>8</v>
      </c>
      <c r="F17" s="16">
        <v>0.2</v>
      </c>
      <c r="G17" s="14" t="s">
        <v>9</v>
      </c>
      <c r="H17" s="2">
        <f>D17*F17-(D17-D16)*F17</f>
        <v>92.307692307692378</v>
      </c>
      <c r="I17" s="7" t="s">
        <v>10</v>
      </c>
    </row>
    <row r="18" spans="1:9" x14ac:dyDescent="0.2">
      <c r="A18" s="1" t="s">
        <v>6</v>
      </c>
      <c r="B18" s="22">
        <f>D17+0.01</f>
        <v>1730.7792307692307</v>
      </c>
      <c r="C18" s="14" t="s">
        <v>7</v>
      </c>
      <c r="D18" s="15">
        <f t="shared" si="1"/>
        <v>3461.5384615384614</v>
      </c>
      <c r="E18" s="14" t="s">
        <v>8</v>
      </c>
      <c r="F18" s="16">
        <v>0.25</v>
      </c>
      <c r="G18" s="14" t="s">
        <v>9</v>
      </c>
      <c r="H18" s="2">
        <f>D18*F18-(D18-D17)*F18-(D17-D16)*F17</f>
        <v>178.84615384615387</v>
      </c>
      <c r="I18" s="7"/>
    </row>
    <row r="19" spans="1:9" x14ac:dyDescent="0.2">
      <c r="A19" s="1" t="s">
        <v>6</v>
      </c>
      <c r="B19" s="22">
        <f>D18+0.01</f>
        <v>3461.5484615384617</v>
      </c>
      <c r="C19" s="14" t="s">
        <v>7</v>
      </c>
      <c r="D19" s="15">
        <f t="shared" si="1"/>
        <v>6923.0769230769229</v>
      </c>
      <c r="E19" s="14" t="s">
        <v>8</v>
      </c>
      <c r="F19" s="16">
        <v>0.3</v>
      </c>
      <c r="G19" s="14" t="s">
        <v>9</v>
      </c>
      <c r="H19" s="2">
        <f>D19*F19-(D19-D18)*F19-(D18-D17)*F18-(D17-D16)*F17</f>
        <v>351.92307692307691</v>
      </c>
      <c r="I19" s="7" t="s">
        <v>21</v>
      </c>
    </row>
    <row r="20" spans="1:9" x14ac:dyDescent="0.2">
      <c r="A20" s="1" t="s">
        <v>6</v>
      </c>
      <c r="B20" s="22">
        <f>D19+0.01</f>
        <v>6923.0869230769231</v>
      </c>
      <c r="C20" s="14" t="s">
        <v>7</v>
      </c>
      <c r="D20" s="15">
        <f t="shared" si="1"/>
        <v>11538.461538461539</v>
      </c>
      <c r="E20" s="14" t="s">
        <v>8</v>
      </c>
      <c r="F20" s="16">
        <v>0.35</v>
      </c>
      <c r="G20" s="14" t="s">
        <v>9</v>
      </c>
      <c r="H20" s="2">
        <f>D20*F20-(D20-D19)*F20-(D19-D18)*F19-(D18-D17)*F18-(D17-D16)*F17</f>
        <v>698.07692307692309</v>
      </c>
      <c r="I20" s="20" t="s">
        <v>29</v>
      </c>
    </row>
    <row r="21" spans="1:9" x14ac:dyDescent="0.2">
      <c r="A21" s="1" t="s">
        <v>6</v>
      </c>
      <c r="B21" s="22">
        <f>D20+0.01</f>
        <v>11538.471538461539</v>
      </c>
      <c r="C21" s="14" t="s">
        <v>18</v>
      </c>
      <c r="D21" s="15"/>
      <c r="E21" s="14" t="s">
        <v>8</v>
      </c>
      <c r="F21" s="16">
        <v>0.4</v>
      </c>
      <c r="G21" s="14" t="s">
        <v>9</v>
      </c>
      <c r="H21" s="2">
        <f>+D21*F21-(D21-D20)*F21-(D20-D19)*F20-(D19-D18)*F19-(D18-D17)*F18-(D17-D16)*F17</f>
        <v>1275.0000000000011</v>
      </c>
      <c r="I21" s="7"/>
    </row>
    <row r="22" spans="1:9" x14ac:dyDescent="0.2">
      <c r="A22" s="48" t="s">
        <v>12</v>
      </c>
      <c r="B22" s="48"/>
      <c r="C22" s="48"/>
      <c r="D22" s="48"/>
      <c r="E22" s="48"/>
      <c r="F22" s="48"/>
      <c r="G22" s="48"/>
      <c r="H22" s="48"/>
      <c r="I22" s="7" t="s">
        <v>2</v>
      </c>
    </row>
    <row r="23" spans="1:9" x14ac:dyDescent="0.2">
      <c r="A23" s="1"/>
      <c r="B23" s="2"/>
      <c r="C23" s="14"/>
      <c r="D23" s="15"/>
      <c r="E23" s="14" t="s">
        <v>3</v>
      </c>
      <c r="F23" s="16"/>
      <c r="G23" s="14" t="s">
        <v>4</v>
      </c>
      <c r="H23" s="2"/>
      <c r="I23" s="7" t="s">
        <v>5</v>
      </c>
    </row>
    <row r="24" spans="1:9" x14ac:dyDescent="0.2">
      <c r="A24" s="1" t="s">
        <v>6</v>
      </c>
      <c r="B24" s="24">
        <v>0</v>
      </c>
      <c r="C24" s="14" t="s">
        <v>7</v>
      </c>
      <c r="D24" s="15">
        <f t="shared" ref="D24:D28" si="2">D40/26</f>
        <v>923.07692307692309</v>
      </c>
      <c r="E24" s="14" t="s">
        <v>8</v>
      </c>
      <c r="F24" s="16">
        <v>0</v>
      </c>
      <c r="G24" s="14" t="s">
        <v>9</v>
      </c>
      <c r="H24" s="24">
        <v>0</v>
      </c>
      <c r="I24" s="7" t="s">
        <v>44</v>
      </c>
    </row>
    <row r="25" spans="1:9" x14ac:dyDescent="0.2">
      <c r="A25" s="1" t="s">
        <v>6</v>
      </c>
      <c r="B25" s="19">
        <f t="shared" ref="B25:B29" si="3">D24+0.01</f>
        <v>923.08692307692309</v>
      </c>
      <c r="C25" s="14" t="s">
        <v>7</v>
      </c>
      <c r="D25" s="15">
        <f t="shared" si="2"/>
        <v>3461.5384615384614</v>
      </c>
      <c r="E25" s="14" t="s">
        <v>8</v>
      </c>
      <c r="F25" s="16">
        <v>0.2</v>
      </c>
      <c r="G25" s="14" t="s">
        <v>9</v>
      </c>
      <c r="H25" s="19">
        <f>D25*F25-(D25-D24)*F25</f>
        <v>184.61538461538476</v>
      </c>
      <c r="I25" s="7" t="s">
        <v>10</v>
      </c>
    </row>
    <row r="26" spans="1:9" x14ac:dyDescent="0.2">
      <c r="A26" s="1" t="s">
        <v>6</v>
      </c>
      <c r="B26" s="19">
        <f t="shared" si="3"/>
        <v>3461.5484615384617</v>
      </c>
      <c r="C26" s="14" t="s">
        <v>7</v>
      </c>
      <c r="D26" s="15">
        <f t="shared" si="2"/>
        <v>6923.0769230769229</v>
      </c>
      <c r="E26" s="14" t="s">
        <v>8</v>
      </c>
      <c r="F26" s="16">
        <v>0.25</v>
      </c>
      <c r="G26" s="14" t="s">
        <v>9</v>
      </c>
      <c r="H26" s="19">
        <f>D26*F26-(D26-D25)*F26-(D25-D24)*F25</f>
        <v>357.69230769230774</v>
      </c>
      <c r="I26" s="7"/>
    </row>
    <row r="27" spans="1:9" x14ac:dyDescent="0.2">
      <c r="A27" s="1" t="s">
        <v>6</v>
      </c>
      <c r="B27" s="19">
        <f t="shared" si="3"/>
        <v>6923.0869230769231</v>
      </c>
      <c r="C27" s="14" t="s">
        <v>7</v>
      </c>
      <c r="D27" s="15">
        <f t="shared" si="2"/>
        <v>13846.153846153846</v>
      </c>
      <c r="E27" s="14" t="s">
        <v>8</v>
      </c>
      <c r="F27" s="16">
        <v>0.3</v>
      </c>
      <c r="G27" s="14" t="s">
        <v>9</v>
      </c>
      <c r="H27" s="19">
        <f>D27*F27-(D27-D26)*F27-(D26-D25)*F26-(D25-D24)*F25</f>
        <v>703.84615384615381</v>
      </c>
      <c r="I27" s="13" t="s">
        <v>22</v>
      </c>
    </row>
    <row r="28" spans="1:9" x14ac:dyDescent="0.2">
      <c r="A28" s="1" t="s">
        <v>6</v>
      </c>
      <c r="B28" s="19">
        <f t="shared" si="3"/>
        <v>13846.163846153846</v>
      </c>
      <c r="C28" s="14" t="s">
        <v>7</v>
      </c>
      <c r="D28" s="15">
        <f t="shared" si="2"/>
        <v>23076.923076923078</v>
      </c>
      <c r="E28" s="14" t="s">
        <v>8</v>
      </c>
      <c r="F28" s="16">
        <v>0.35</v>
      </c>
      <c r="G28" s="14" t="s">
        <v>9</v>
      </c>
      <c r="H28" s="19">
        <f>D28*F28-(D28-D27)*F28-(D27-D26)*F27-(D26-D25)*F26-(D25-D24)*F25</f>
        <v>1396.1538461538462</v>
      </c>
      <c r="I28" s="13" t="s">
        <v>30</v>
      </c>
    </row>
    <row r="29" spans="1:9" x14ac:dyDescent="0.2">
      <c r="A29" s="1" t="s">
        <v>6</v>
      </c>
      <c r="B29" s="19">
        <f t="shared" si="3"/>
        <v>23076.933076923076</v>
      </c>
      <c r="C29" s="14" t="s">
        <v>18</v>
      </c>
      <c r="D29" s="15"/>
      <c r="E29" s="14" t="s">
        <v>8</v>
      </c>
      <c r="F29" s="16">
        <v>0.4</v>
      </c>
      <c r="G29" s="14" t="s">
        <v>9</v>
      </c>
      <c r="H29" s="19">
        <f>+D29*F29-(D29-D28)*F29-(D28-D27)*F28-(D27-D26)*F27-(D26-D25)*F26-(D25-D24)*F25</f>
        <v>2550.0000000000023</v>
      </c>
      <c r="I29" s="13"/>
    </row>
    <row r="30" spans="1:9" x14ac:dyDescent="0.2">
      <c r="A30" s="48" t="s">
        <v>13</v>
      </c>
      <c r="B30" s="48"/>
      <c r="C30" s="48"/>
      <c r="D30" s="48"/>
      <c r="E30" s="48"/>
      <c r="F30" s="48"/>
      <c r="G30" s="48"/>
      <c r="H30" s="48"/>
      <c r="I30" s="7" t="s">
        <v>2</v>
      </c>
    </row>
    <row r="31" spans="1:9" x14ac:dyDescent="0.2">
      <c r="A31" s="23"/>
      <c r="B31" s="22"/>
      <c r="C31" s="18"/>
      <c r="D31" s="25"/>
      <c r="E31" s="18" t="s">
        <v>3</v>
      </c>
      <c r="F31" s="26"/>
      <c r="G31" s="18" t="s">
        <v>4</v>
      </c>
      <c r="H31" s="22"/>
      <c r="I31" s="7" t="s">
        <v>5</v>
      </c>
    </row>
    <row r="32" spans="1:9" x14ac:dyDescent="0.2">
      <c r="A32" s="23" t="s">
        <v>6</v>
      </c>
      <c r="B32" s="27">
        <v>0</v>
      </c>
      <c r="C32" s="18" t="s">
        <v>7</v>
      </c>
      <c r="D32" s="25">
        <f>D40/12</f>
        <v>2000</v>
      </c>
      <c r="E32" s="18" t="s">
        <v>8</v>
      </c>
      <c r="F32" s="26">
        <v>0</v>
      </c>
      <c r="G32" s="18" t="s">
        <v>4</v>
      </c>
      <c r="H32" s="27">
        <v>0</v>
      </c>
      <c r="I32" s="7" t="s">
        <v>27</v>
      </c>
    </row>
    <row r="33" spans="1:9" x14ac:dyDescent="0.2">
      <c r="A33" s="23" t="s">
        <v>6</v>
      </c>
      <c r="B33" s="21">
        <f t="shared" ref="B33:B37" si="4">D32+0.01</f>
        <v>2000.01</v>
      </c>
      <c r="C33" s="18" t="s">
        <v>7</v>
      </c>
      <c r="D33" s="25">
        <f t="shared" ref="D33:D36" si="5">D41/12</f>
        <v>7500</v>
      </c>
      <c r="E33" s="18" t="s">
        <v>8</v>
      </c>
      <c r="F33" s="26">
        <v>0.2</v>
      </c>
      <c r="G33" s="18" t="s">
        <v>9</v>
      </c>
      <c r="H33" s="21">
        <f>D33*F33-(D33-D32)*F33</f>
        <v>400</v>
      </c>
      <c r="I33" s="7" t="s">
        <v>10</v>
      </c>
    </row>
    <row r="34" spans="1:9" x14ac:dyDescent="0.2">
      <c r="A34" s="23" t="s">
        <v>6</v>
      </c>
      <c r="B34" s="21">
        <f t="shared" si="4"/>
        <v>7500.01</v>
      </c>
      <c r="C34" s="18" t="s">
        <v>7</v>
      </c>
      <c r="D34" s="25">
        <f t="shared" si="5"/>
        <v>15000</v>
      </c>
      <c r="E34" s="18" t="s">
        <v>8</v>
      </c>
      <c r="F34" s="26">
        <v>0.25</v>
      </c>
      <c r="G34" s="18" t="s">
        <v>9</v>
      </c>
      <c r="H34" s="21">
        <f>D34*F34-(D34-D33)*F34-(D33-D32)*F33</f>
        <v>775</v>
      </c>
      <c r="I34" s="7"/>
    </row>
    <row r="35" spans="1:9" x14ac:dyDescent="0.2">
      <c r="A35" s="23" t="s">
        <v>6</v>
      </c>
      <c r="B35" s="21">
        <f t="shared" si="4"/>
        <v>15000.01</v>
      </c>
      <c r="C35" s="18" t="s">
        <v>7</v>
      </c>
      <c r="D35" s="25">
        <f t="shared" si="5"/>
        <v>30000</v>
      </c>
      <c r="E35" s="18" t="s">
        <v>8</v>
      </c>
      <c r="F35" s="26">
        <v>0.3</v>
      </c>
      <c r="G35" s="18" t="s">
        <v>9</v>
      </c>
      <c r="H35" s="21">
        <f>D35*F35-(D35-D34)*F35-(D34-D33)*F34-(D33-D32)*F33</f>
        <v>1525</v>
      </c>
      <c r="I35" s="7" t="s">
        <v>23</v>
      </c>
    </row>
    <row r="36" spans="1:9" x14ac:dyDescent="0.2">
      <c r="A36" s="23" t="s">
        <v>6</v>
      </c>
      <c r="B36" s="21">
        <f t="shared" si="4"/>
        <v>30000.01</v>
      </c>
      <c r="C36" s="18" t="s">
        <v>7</v>
      </c>
      <c r="D36" s="25">
        <f t="shared" si="5"/>
        <v>50000</v>
      </c>
      <c r="E36" s="18" t="s">
        <v>8</v>
      </c>
      <c r="F36" s="26">
        <v>0.35</v>
      </c>
      <c r="G36" s="18" t="s">
        <v>9</v>
      </c>
      <c r="H36" s="21">
        <f>D36*F36-(D36-D35)*F36-(D35-D34)*F35-(D34-D33)*F34-(D33-D32)*F33</f>
        <v>3025</v>
      </c>
      <c r="I36" s="20" t="s">
        <v>31</v>
      </c>
    </row>
    <row r="37" spans="1:9" x14ac:dyDescent="0.2">
      <c r="A37" s="23" t="s">
        <v>6</v>
      </c>
      <c r="B37" s="21">
        <f t="shared" si="4"/>
        <v>50000.01</v>
      </c>
      <c r="C37" s="14" t="s">
        <v>18</v>
      </c>
      <c r="D37" s="25"/>
      <c r="E37" s="18" t="s">
        <v>8</v>
      </c>
      <c r="F37" s="26">
        <v>0.4</v>
      </c>
      <c r="G37" s="18" t="s">
        <v>9</v>
      </c>
      <c r="H37" s="21">
        <f>+D37*F37-(D37-D36)*F37-(D36-D35)*F36-(D35-D34)*F35-(D34-D33)*F34-(D33-D32)*F33</f>
        <v>5525</v>
      </c>
      <c r="I37" s="28"/>
    </row>
    <row r="38" spans="1:9" x14ac:dyDescent="0.2">
      <c r="A38" s="48" t="s">
        <v>14</v>
      </c>
      <c r="B38" s="48"/>
      <c r="C38" s="48"/>
      <c r="D38" s="48"/>
      <c r="E38" s="48"/>
      <c r="F38" s="48"/>
      <c r="G38" s="48"/>
      <c r="H38" s="48"/>
      <c r="I38" s="7" t="s">
        <v>17</v>
      </c>
    </row>
    <row r="39" spans="1:9" x14ac:dyDescent="0.2">
      <c r="A39" s="1"/>
      <c r="B39" s="2"/>
      <c r="C39" s="14"/>
      <c r="D39" s="15"/>
      <c r="E39" s="14" t="s">
        <v>3</v>
      </c>
      <c r="F39" s="16"/>
      <c r="G39" s="14" t="s">
        <v>4</v>
      </c>
      <c r="H39" s="2"/>
      <c r="I39" s="7" t="s">
        <v>5</v>
      </c>
    </row>
    <row r="40" spans="1:9" x14ac:dyDescent="0.2">
      <c r="A40" s="1" t="s">
        <v>6</v>
      </c>
      <c r="B40" s="29">
        <v>0</v>
      </c>
      <c r="C40" s="14" t="s">
        <v>7</v>
      </c>
      <c r="D40" s="30">
        <v>24000</v>
      </c>
      <c r="E40" s="14" t="s">
        <v>8</v>
      </c>
      <c r="F40" s="16">
        <v>0</v>
      </c>
      <c r="G40" s="14" t="s">
        <v>9</v>
      </c>
      <c r="H40" s="24">
        <v>0</v>
      </c>
      <c r="I40" s="7" t="s">
        <v>28</v>
      </c>
    </row>
    <row r="41" spans="1:9" x14ac:dyDescent="0.2">
      <c r="A41" s="1" t="s">
        <v>6</v>
      </c>
      <c r="B41" s="29">
        <v>24001</v>
      </c>
      <c r="C41" s="14" t="s">
        <v>7</v>
      </c>
      <c r="D41" s="30">
        <v>90000</v>
      </c>
      <c r="E41" s="14" t="s">
        <v>8</v>
      </c>
      <c r="F41" s="16">
        <v>0.2</v>
      </c>
      <c r="G41" s="14" t="s">
        <v>9</v>
      </c>
      <c r="H41" s="24">
        <f>D41*F41-(D41-D40)*F41</f>
        <v>4800</v>
      </c>
      <c r="I41" s="7" t="s">
        <v>10</v>
      </c>
    </row>
    <row r="42" spans="1:9" x14ac:dyDescent="0.2">
      <c r="A42" s="1" t="s">
        <v>6</v>
      </c>
      <c r="B42" s="29">
        <v>90001</v>
      </c>
      <c r="C42" s="14" t="s">
        <v>7</v>
      </c>
      <c r="D42" s="30">
        <v>180000</v>
      </c>
      <c r="E42" s="14" t="s">
        <v>8</v>
      </c>
      <c r="F42" s="16">
        <v>0.25</v>
      </c>
      <c r="G42" s="14" t="s">
        <v>9</v>
      </c>
      <c r="H42" s="24">
        <f>D42*F42-(D42-D41)*F42-(D41-D40)*F41</f>
        <v>9300</v>
      </c>
      <c r="I42" s="7"/>
    </row>
    <row r="43" spans="1:9" x14ac:dyDescent="0.2">
      <c r="A43" s="1" t="s">
        <v>6</v>
      </c>
      <c r="B43" s="29">
        <v>180001</v>
      </c>
      <c r="C43" s="14" t="s">
        <v>7</v>
      </c>
      <c r="D43" s="30">
        <v>360000</v>
      </c>
      <c r="E43" s="14" t="s">
        <v>8</v>
      </c>
      <c r="F43" s="16">
        <v>0.3</v>
      </c>
      <c r="G43" s="14" t="s">
        <v>9</v>
      </c>
      <c r="H43" s="24">
        <f>D43*F43-(D43-D42)*F43-(D42-D41)*F42-(D41-D40)*F41</f>
        <v>18300</v>
      </c>
      <c r="I43" s="7" t="s">
        <v>24</v>
      </c>
    </row>
    <row r="44" spans="1:9" x14ac:dyDescent="0.2">
      <c r="A44" s="1" t="s">
        <v>6</v>
      </c>
      <c r="B44" s="29">
        <v>360001</v>
      </c>
      <c r="C44" s="14" t="s">
        <v>7</v>
      </c>
      <c r="D44" s="30">
        <v>600000</v>
      </c>
      <c r="E44" s="14" t="s">
        <v>8</v>
      </c>
      <c r="F44" s="16">
        <v>0.35</v>
      </c>
      <c r="G44" s="14" t="s">
        <v>9</v>
      </c>
      <c r="H44" s="24">
        <f>D44*F44-(D44-D43)*F44-(D43-D42)*F43-(D42-D41)*F42-(D41-D40)*F41</f>
        <v>36300</v>
      </c>
      <c r="I44" s="7" t="s">
        <v>32</v>
      </c>
    </row>
    <row r="45" spans="1:9" x14ac:dyDescent="0.2">
      <c r="A45" s="1" t="s">
        <v>6</v>
      </c>
      <c r="B45" s="29">
        <v>600001</v>
      </c>
      <c r="C45" s="14" t="s">
        <v>18</v>
      </c>
      <c r="D45" s="30"/>
      <c r="E45" s="14" t="s">
        <v>8</v>
      </c>
      <c r="F45" s="16">
        <v>0.4</v>
      </c>
      <c r="G45" s="14" t="s">
        <v>9</v>
      </c>
      <c r="H45" s="24">
        <f>+D45*F45-(D45-D44)*F45-(D44-D43)*F44-(D43-D42)*F43-(D42-D41)*F42-(D41-D40)*F41</f>
        <v>66300</v>
      </c>
      <c r="I45" s="7"/>
    </row>
    <row r="46" spans="1:9" x14ac:dyDescent="0.2">
      <c r="A46" s="1"/>
      <c r="B46" s="29"/>
      <c r="C46" s="14"/>
      <c r="D46" s="30"/>
      <c r="E46" s="14"/>
      <c r="F46" s="16"/>
      <c r="G46" s="14"/>
      <c r="H46" s="27"/>
      <c r="I46" s="7"/>
    </row>
    <row r="47" spans="1:9" x14ac:dyDescent="0.2">
      <c r="A47" s="1"/>
      <c r="B47" s="29"/>
      <c r="C47" s="14"/>
      <c r="D47" s="30"/>
      <c r="E47" s="14"/>
      <c r="F47" s="16"/>
      <c r="G47" s="14"/>
      <c r="H47" s="24"/>
      <c r="I47" s="7"/>
    </row>
    <row r="48" spans="1:9" x14ac:dyDescent="0.2">
      <c r="A48" s="8" t="s">
        <v>15</v>
      </c>
      <c r="B48" s="31"/>
      <c r="C48" s="10"/>
      <c r="D48" s="32"/>
      <c r="E48" s="14"/>
      <c r="F48" s="16"/>
      <c r="G48" s="14"/>
      <c r="H48" s="24"/>
      <c r="I48" s="7"/>
    </row>
    <row r="49" spans="1:9" x14ac:dyDescent="0.2">
      <c r="A49" s="1"/>
      <c r="B49" s="29"/>
      <c r="C49" s="14"/>
      <c r="D49" s="30"/>
      <c r="E49" s="14"/>
      <c r="F49" s="16"/>
      <c r="G49" s="14"/>
      <c r="H49" s="24"/>
      <c r="I49" s="38"/>
    </row>
    <row r="50" spans="1:9" x14ac:dyDescent="0.2">
      <c r="A50" s="33"/>
      <c r="B50" s="34"/>
      <c r="C50" s="47"/>
      <c r="D50" s="35" t="s">
        <v>16</v>
      </c>
      <c r="E50" s="47"/>
      <c r="F50" s="36"/>
      <c r="G50" s="47"/>
      <c r="H50" s="34"/>
      <c r="I50" s="1"/>
    </row>
    <row r="51" spans="1:9" x14ac:dyDescent="0.2">
      <c r="A51" s="8"/>
      <c r="B51" s="9"/>
      <c r="C51" s="10"/>
      <c r="D51" s="11"/>
      <c r="E51" s="10"/>
      <c r="F51" s="37"/>
      <c r="G51" s="9"/>
      <c r="H51" s="9"/>
      <c r="I51" s="7"/>
    </row>
  </sheetData>
  <mergeCells count="5">
    <mergeCell ref="A6:H6"/>
    <mergeCell ref="A14:H14"/>
    <mergeCell ref="A22:H22"/>
    <mergeCell ref="A30:H30"/>
    <mergeCell ref="A38:H3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topLeftCell="A25" zoomScaleNormal="100" workbookViewId="0">
      <selection activeCell="D53" sqref="D53"/>
    </sheetView>
  </sheetViews>
  <sheetFormatPr defaultRowHeight="12.75" x14ac:dyDescent="0.2"/>
  <cols>
    <col min="2" max="2" width="10.28515625" bestFit="1" customWidth="1"/>
    <col min="4" max="4" width="13.28515625" customWidth="1"/>
    <col min="5" max="5" width="11.28515625" customWidth="1"/>
    <col min="6" max="6" width="12" customWidth="1"/>
    <col min="7" max="7" width="10.7109375" customWidth="1"/>
    <col min="8" max="8" width="13.7109375" customWidth="1"/>
    <col min="9" max="9" width="28.140625" customWidth="1"/>
    <col min="10" max="10" width="11.28515625" customWidth="1"/>
    <col min="11" max="11" width="14.7109375" customWidth="1"/>
    <col min="12" max="12" width="11" customWidth="1"/>
    <col min="13" max="13" width="12.7109375" customWidth="1"/>
  </cols>
  <sheetData>
    <row r="1" spans="1:11" x14ac:dyDescent="0.2">
      <c r="A1" s="1"/>
      <c r="B1" s="2"/>
      <c r="C1" s="3"/>
      <c r="D1" s="4"/>
      <c r="E1" s="5" t="s">
        <v>0</v>
      </c>
      <c r="F1" s="6"/>
      <c r="G1" s="5"/>
      <c r="H1" s="2"/>
      <c r="I1" s="7"/>
    </row>
    <row r="2" spans="1:11" x14ac:dyDescent="0.2">
      <c r="A2" s="8"/>
      <c r="B2" s="9" t="s">
        <v>33</v>
      </c>
      <c r="C2" s="10"/>
      <c r="D2" s="11"/>
      <c r="E2" s="10"/>
      <c r="F2" s="12"/>
      <c r="G2" s="10"/>
      <c r="H2" s="2"/>
      <c r="I2" s="13"/>
    </row>
    <row r="3" spans="1:11" x14ac:dyDescent="0.2">
      <c r="A3" s="1"/>
      <c r="B3" s="2"/>
      <c r="C3" s="14"/>
      <c r="D3" s="15"/>
      <c r="E3" s="14"/>
      <c r="F3" s="16"/>
      <c r="G3" s="14"/>
      <c r="H3" s="2"/>
      <c r="I3" s="17"/>
    </row>
    <row r="4" spans="1:11" x14ac:dyDescent="0.2">
      <c r="A4" s="1"/>
      <c r="B4" s="2"/>
      <c r="C4" s="14"/>
      <c r="D4" s="15"/>
      <c r="E4" s="14"/>
      <c r="F4" s="16"/>
      <c r="G4" s="14"/>
      <c r="H4" s="2"/>
      <c r="I4" s="17"/>
    </row>
    <row r="5" spans="1:11" x14ac:dyDescent="0.2">
      <c r="A5" s="1"/>
      <c r="B5" s="2"/>
      <c r="C5" s="14"/>
      <c r="D5" s="15"/>
      <c r="E5" s="14"/>
      <c r="F5" s="16"/>
      <c r="G5" s="14"/>
      <c r="H5" s="2"/>
      <c r="I5" s="17"/>
    </row>
    <row r="6" spans="1:11" x14ac:dyDescent="0.2">
      <c r="A6" s="48" t="s">
        <v>1</v>
      </c>
      <c r="B6" s="48"/>
      <c r="C6" s="48"/>
      <c r="D6" s="48"/>
      <c r="E6" s="48"/>
      <c r="F6" s="48"/>
      <c r="G6" s="48"/>
      <c r="H6" s="48"/>
      <c r="I6" s="7" t="s">
        <v>2</v>
      </c>
    </row>
    <row r="7" spans="1:11" x14ac:dyDescent="0.2">
      <c r="A7" s="1"/>
      <c r="B7" s="2"/>
      <c r="C7" s="14"/>
      <c r="D7" s="15"/>
      <c r="E7" s="14" t="s">
        <v>3</v>
      </c>
      <c r="F7" s="16"/>
      <c r="G7" s="14" t="s">
        <v>4</v>
      </c>
      <c r="H7" s="2"/>
      <c r="I7" s="7" t="s">
        <v>5</v>
      </c>
    </row>
    <row r="8" spans="1:11" x14ac:dyDescent="0.2">
      <c r="A8" s="1" t="s">
        <v>6</v>
      </c>
      <c r="B8" s="2">
        <v>0</v>
      </c>
      <c r="C8" s="14" t="s">
        <v>7</v>
      </c>
      <c r="D8" s="15">
        <f>D40/366</f>
        <v>2.2950819672131146</v>
      </c>
      <c r="E8" s="14" t="s">
        <v>8</v>
      </c>
      <c r="F8" s="16">
        <v>0</v>
      </c>
      <c r="G8" s="14" t="s">
        <v>9</v>
      </c>
      <c r="H8" s="19">
        <v>0</v>
      </c>
      <c r="I8" s="7" t="s">
        <v>41</v>
      </c>
    </row>
    <row r="9" spans="1:11" x14ac:dyDescent="0.2">
      <c r="A9" s="1" t="s">
        <v>6</v>
      </c>
      <c r="B9" s="2">
        <f>D8+0.01</f>
        <v>2.3050819672131144</v>
      </c>
      <c r="C9" s="14" t="s">
        <v>7</v>
      </c>
      <c r="D9" s="15">
        <f>D41/366</f>
        <v>9.8360655737704921</v>
      </c>
      <c r="E9" s="14" t="s">
        <v>8</v>
      </c>
      <c r="F9" s="16">
        <v>0.2</v>
      </c>
      <c r="G9" s="14" t="s">
        <v>9</v>
      </c>
      <c r="H9" s="21">
        <f>D9*F9-(D9-D8)*F9</f>
        <v>0.45901639344262302</v>
      </c>
      <c r="I9" s="7" t="s">
        <v>10</v>
      </c>
    </row>
    <row r="10" spans="1:11" x14ac:dyDescent="0.2">
      <c r="A10" s="1" t="s">
        <v>6</v>
      </c>
      <c r="B10" s="2">
        <f t="shared" ref="B10:B13" si="0">D9+0.01</f>
        <v>9.8460655737704919</v>
      </c>
      <c r="C10" s="14" t="s">
        <v>7</v>
      </c>
      <c r="D10" s="15">
        <f>D42/366</f>
        <v>32.786885245901637</v>
      </c>
      <c r="E10" s="14" t="s">
        <v>8</v>
      </c>
      <c r="F10" s="16">
        <v>0.25</v>
      </c>
      <c r="G10" s="14" t="s">
        <v>9</v>
      </c>
      <c r="H10" s="21">
        <f>D10*F10-(D10-D9)*F10-(D9-D8)*F9</f>
        <v>0.95081967213114704</v>
      </c>
      <c r="I10" s="7"/>
      <c r="J10" s="40"/>
    </row>
    <row r="11" spans="1:11" x14ac:dyDescent="0.2">
      <c r="A11" s="1" t="s">
        <v>6</v>
      </c>
      <c r="B11" s="2">
        <f t="shared" si="0"/>
        <v>32.796885245901635</v>
      </c>
      <c r="C11" s="14" t="s">
        <v>7</v>
      </c>
      <c r="D11" s="15">
        <f>D43/366</f>
        <v>65.573770491803273</v>
      </c>
      <c r="E11" s="14" t="s">
        <v>8</v>
      </c>
      <c r="F11" s="16">
        <v>0.3</v>
      </c>
      <c r="G11" s="14" t="s">
        <v>9</v>
      </c>
      <c r="H11" s="21">
        <f>D11*F11-(D11-D10)*F11-(D10-D9)*F10-(D9-D8)*F9</f>
        <v>2.5901639344262284</v>
      </c>
      <c r="I11" s="7" t="s">
        <v>42</v>
      </c>
      <c r="J11" s="40"/>
    </row>
    <row r="12" spans="1:11" x14ac:dyDescent="0.2">
      <c r="A12" s="1" t="s">
        <v>6</v>
      </c>
      <c r="B12" s="2">
        <f t="shared" si="0"/>
        <v>65.583770491803278</v>
      </c>
      <c r="C12" s="14" t="s">
        <v>7</v>
      </c>
      <c r="D12" s="15">
        <f>D44/366</f>
        <v>98.360655737704917</v>
      </c>
      <c r="E12" s="14" t="s">
        <v>8</v>
      </c>
      <c r="F12" s="16">
        <v>0.35</v>
      </c>
      <c r="G12" s="14" t="s">
        <v>9</v>
      </c>
      <c r="H12" s="21">
        <f>D12*F12-(D12-D11)*F12-(D11-D10)*F11-(D10-D9)*F10-(D9-D8)*F9</f>
        <v>5.8688524590163942</v>
      </c>
      <c r="I12" s="46">
        <f>(8*0.2)-H9</f>
        <v>1.1409836065573771</v>
      </c>
      <c r="J12" s="40"/>
    </row>
    <row r="13" spans="1:11" x14ac:dyDescent="0.2">
      <c r="A13" s="1" t="s">
        <v>6</v>
      </c>
      <c r="B13" s="2">
        <f t="shared" si="0"/>
        <v>98.370655737704922</v>
      </c>
      <c r="C13" s="14" t="s">
        <v>18</v>
      </c>
      <c r="D13" s="15"/>
      <c r="E13" s="14" t="s">
        <v>8</v>
      </c>
      <c r="F13" s="16">
        <v>0.4</v>
      </c>
      <c r="G13" s="14" t="s">
        <v>9</v>
      </c>
      <c r="H13" s="19">
        <f>+D13*F13-(D13-D12)*F13-(D12-D11)*F12-(D11-D10)*F11-(D10-D9)*F10-(D9-D8)*F9</f>
        <v>10.786885245901642</v>
      </c>
      <c r="I13" s="7"/>
      <c r="J13" s="40"/>
      <c r="K13" s="8"/>
    </row>
    <row r="14" spans="1:11" x14ac:dyDescent="0.2">
      <c r="A14" s="48" t="s">
        <v>11</v>
      </c>
      <c r="B14" s="48"/>
      <c r="C14" s="48"/>
      <c r="D14" s="48"/>
      <c r="E14" s="48"/>
      <c r="F14" s="48"/>
      <c r="G14" s="48"/>
      <c r="H14" s="48"/>
      <c r="I14" s="7" t="s">
        <v>2</v>
      </c>
      <c r="J14" s="40"/>
    </row>
    <row r="15" spans="1:11" x14ac:dyDescent="0.2">
      <c r="A15" s="1"/>
      <c r="B15" s="2"/>
      <c r="C15" s="14"/>
      <c r="D15" s="15"/>
      <c r="E15" s="14" t="s">
        <v>3</v>
      </c>
      <c r="F15" s="16"/>
      <c r="G15" s="14" t="s">
        <v>4</v>
      </c>
      <c r="H15" s="2"/>
      <c r="I15" s="7" t="s">
        <v>5</v>
      </c>
      <c r="J15" s="40"/>
    </row>
    <row r="16" spans="1:11" ht="14.25" customHeight="1" x14ac:dyDescent="0.2">
      <c r="A16" s="1" t="s">
        <v>6</v>
      </c>
      <c r="B16" s="2">
        <v>0</v>
      </c>
      <c r="C16" s="14" t="s">
        <v>7</v>
      </c>
      <c r="D16" s="15">
        <f t="shared" ref="D16:D20" si="1">D40/52</f>
        <v>16.153846153846153</v>
      </c>
      <c r="E16" s="14" t="s">
        <v>8</v>
      </c>
      <c r="F16" s="16">
        <v>0</v>
      </c>
      <c r="G16" s="14" t="s">
        <v>9</v>
      </c>
      <c r="H16" s="2">
        <v>0</v>
      </c>
      <c r="I16" s="7" t="s">
        <v>40</v>
      </c>
      <c r="J16" s="40"/>
    </row>
    <row r="17" spans="1:11" ht="16.5" customHeight="1" x14ac:dyDescent="0.2">
      <c r="A17" s="1" t="s">
        <v>6</v>
      </c>
      <c r="B17" s="22">
        <f>D16+0.01</f>
        <v>16.163846153846155</v>
      </c>
      <c r="C17" s="14" t="s">
        <v>7</v>
      </c>
      <c r="D17" s="15">
        <f t="shared" si="1"/>
        <v>69.230769230769226</v>
      </c>
      <c r="E17" s="14" t="s">
        <v>8</v>
      </c>
      <c r="F17" s="16">
        <v>0.2</v>
      </c>
      <c r="G17" s="14" t="s">
        <v>9</v>
      </c>
      <c r="H17" s="2">
        <f>D17*F17-(D17-D16)*F17</f>
        <v>3.2307692307692317</v>
      </c>
      <c r="I17" s="7" t="s">
        <v>10</v>
      </c>
      <c r="J17" s="40"/>
      <c r="K17" s="41"/>
    </row>
    <row r="18" spans="1:11" ht="18" customHeight="1" x14ac:dyDescent="0.2">
      <c r="A18" s="1" t="s">
        <v>6</v>
      </c>
      <c r="B18" s="22">
        <f>D17+0.01</f>
        <v>69.240769230769232</v>
      </c>
      <c r="C18" s="14" t="s">
        <v>7</v>
      </c>
      <c r="D18" s="15">
        <f t="shared" si="1"/>
        <v>230.76923076923077</v>
      </c>
      <c r="E18" s="14" t="s">
        <v>8</v>
      </c>
      <c r="F18" s="16">
        <v>0.25</v>
      </c>
      <c r="G18" s="14" t="s">
        <v>9</v>
      </c>
      <c r="H18" s="2">
        <f>D18*F18-(D18-D17)*F18-(D17-D16)*F17</f>
        <v>6.6923076923076916</v>
      </c>
      <c r="I18" s="7"/>
      <c r="J18" s="40"/>
    </row>
    <row r="19" spans="1:11" x14ac:dyDescent="0.2">
      <c r="A19" s="1" t="s">
        <v>6</v>
      </c>
      <c r="B19" s="22">
        <f>D18+0.01</f>
        <v>230.77923076923076</v>
      </c>
      <c r="C19" s="14" t="s">
        <v>7</v>
      </c>
      <c r="D19" s="15">
        <f t="shared" si="1"/>
        <v>461.53846153846155</v>
      </c>
      <c r="E19" s="14" t="s">
        <v>8</v>
      </c>
      <c r="F19" s="16">
        <v>0.3</v>
      </c>
      <c r="G19" s="14" t="s">
        <v>9</v>
      </c>
      <c r="H19" s="2">
        <f>D19*F19-(D19-D18)*F19-(D18-D17)*F18-(D17-D16)*F17</f>
        <v>18.230769230769226</v>
      </c>
      <c r="I19" s="7" t="s">
        <v>43</v>
      </c>
      <c r="J19" s="40"/>
    </row>
    <row r="20" spans="1:11" x14ac:dyDescent="0.2">
      <c r="A20" s="1" t="s">
        <v>6</v>
      </c>
      <c r="B20" s="22">
        <f>D19+0.01</f>
        <v>461.54846153846154</v>
      </c>
      <c r="C20" s="14" t="s">
        <v>7</v>
      </c>
      <c r="D20" s="15">
        <f t="shared" si="1"/>
        <v>692.30769230769226</v>
      </c>
      <c r="E20" s="14" t="s">
        <v>8</v>
      </c>
      <c r="F20" s="16">
        <v>0.35</v>
      </c>
      <c r="G20" s="14" t="s">
        <v>9</v>
      </c>
      <c r="H20" s="2">
        <f>D20*F20-(D20-D19)*F20-(D19-D18)*F19-(D18-D17)*F18-(D17-D16)*F17</f>
        <v>41.307692307692292</v>
      </c>
      <c r="I20" s="45">
        <f>(60*0.2)-H17</f>
        <v>8.7692307692307683</v>
      </c>
      <c r="J20" s="40"/>
    </row>
    <row r="21" spans="1:11" x14ac:dyDescent="0.2">
      <c r="A21" s="1" t="s">
        <v>6</v>
      </c>
      <c r="B21" s="22">
        <f>D20+0.01</f>
        <v>692.31769230769225</v>
      </c>
      <c r="C21" s="14" t="s">
        <v>18</v>
      </c>
      <c r="D21" s="15"/>
      <c r="E21" s="14" t="s">
        <v>8</v>
      </c>
      <c r="F21" s="16">
        <v>0.4</v>
      </c>
      <c r="G21" s="14" t="s">
        <v>9</v>
      </c>
      <c r="H21" s="2">
        <f>+D21*F21-(D21-D20)*F21-(D20-D19)*F20-(D19-D18)*F19-(D18-D17)*F18-(D17-D16)*F17</f>
        <v>75.923076923076934</v>
      </c>
      <c r="I21" s="7"/>
      <c r="J21" s="40"/>
    </row>
    <row r="22" spans="1:11" x14ac:dyDescent="0.2">
      <c r="A22" s="48" t="s">
        <v>12</v>
      </c>
      <c r="B22" s="48"/>
      <c r="C22" s="48"/>
      <c r="D22" s="48"/>
      <c r="E22" s="48"/>
      <c r="F22" s="48"/>
      <c r="G22" s="48"/>
      <c r="H22" s="48"/>
      <c r="I22" s="7" t="s">
        <v>2</v>
      </c>
      <c r="J22" s="40"/>
    </row>
    <row r="23" spans="1:11" x14ac:dyDescent="0.2">
      <c r="A23" s="1"/>
      <c r="B23" s="2"/>
      <c r="C23" s="14"/>
      <c r="D23" s="15"/>
      <c r="E23" s="14" t="s">
        <v>3</v>
      </c>
      <c r="F23" s="16"/>
      <c r="G23" s="14" t="s">
        <v>4</v>
      </c>
      <c r="H23" s="2"/>
      <c r="I23" s="7" t="s">
        <v>5</v>
      </c>
      <c r="J23" s="40"/>
      <c r="K23" t="s">
        <v>4</v>
      </c>
    </row>
    <row r="24" spans="1:11" x14ac:dyDescent="0.2">
      <c r="A24" s="1" t="s">
        <v>6</v>
      </c>
      <c r="B24" s="24">
        <v>0</v>
      </c>
      <c r="C24" s="14" t="s">
        <v>7</v>
      </c>
      <c r="D24" s="15">
        <f t="shared" ref="D24:D28" si="2">D40/26</f>
        <v>32.307692307692307</v>
      </c>
      <c r="E24" s="14" t="s">
        <v>8</v>
      </c>
      <c r="F24" s="16">
        <v>0</v>
      </c>
      <c r="G24" s="14" t="s">
        <v>9</v>
      </c>
      <c r="H24" s="24">
        <v>0</v>
      </c>
      <c r="I24" s="7" t="s">
        <v>39</v>
      </c>
      <c r="J24" s="40"/>
    </row>
    <row r="25" spans="1:11" x14ac:dyDescent="0.2">
      <c r="A25" s="1" t="s">
        <v>6</v>
      </c>
      <c r="B25" s="19">
        <f t="shared" ref="B25:B29" si="3">D24+0.01</f>
        <v>32.317692307692305</v>
      </c>
      <c r="C25" s="14" t="s">
        <v>7</v>
      </c>
      <c r="D25" s="15">
        <f t="shared" si="2"/>
        <v>138.46153846153845</v>
      </c>
      <c r="E25" s="14" t="s">
        <v>8</v>
      </c>
      <c r="F25" s="16">
        <v>0.2</v>
      </c>
      <c r="G25" s="14" t="s">
        <v>9</v>
      </c>
      <c r="H25" s="19">
        <f>D25*F25-(D25-D24)*F25</f>
        <v>6.4615384615384635</v>
      </c>
      <c r="I25" s="7" t="s">
        <v>10</v>
      </c>
      <c r="J25" s="40"/>
    </row>
    <row r="26" spans="1:11" x14ac:dyDescent="0.2">
      <c r="A26" s="1" t="s">
        <v>6</v>
      </c>
      <c r="B26" s="19">
        <f t="shared" si="3"/>
        <v>138.47153846153844</v>
      </c>
      <c r="C26" s="14" t="s">
        <v>7</v>
      </c>
      <c r="D26" s="15">
        <f t="shared" si="2"/>
        <v>461.53846153846155</v>
      </c>
      <c r="E26" s="14" t="s">
        <v>8</v>
      </c>
      <c r="F26" s="16">
        <v>0.25</v>
      </c>
      <c r="G26" s="14" t="s">
        <v>9</v>
      </c>
      <c r="H26" s="19">
        <f>D26*F26-(D26-D25)*F26-(D25-D24)*F25</f>
        <v>13.384615384615383</v>
      </c>
      <c r="I26" s="7"/>
      <c r="J26" s="40"/>
      <c r="K26" s="40"/>
    </row>
    <row r="27" spans="1:11" x14ac:dyDescent="0.2">
      <c r="A27" s="1" t="s">
        <v>6</v>
      </c>
      <c r="B27" s="19">
        <f t="shared" si="3"/>
        <v>461.54846153846154</v>
      </c>
      <c r="C27" s="14" t="s">
        <v>7</v>
      </c>
      <c r="D27" s="15">
        <f t="shared" si="2"/>
        <v>923.07692307692309</v>
      </c>
      <c r="E27" s="14" t="s">
        <v>8</v>
      </c>
      <c r="F27" s="16">
        <v>0.3</v>
      </c>
      <c r="G27" s="14" t="s">
        <v>9</v>
      </c>
      <c r="H27" s="19">
        <f>D27*F27-(D27-D26)*F27-(D26-D25)*F26-(D25-D24)*F25</f>
        <v>36.461538461538453</v>
      </c>
      <c r="I27" s="13" t="s">
        <v>34</v>
      </c>
      <c r="J27" s="40"/>
      <c r="K27" s="40"/>
    </row>
    <row r="28" spans="1:11" ht="18" customHeight="1" x14ac:dyDescent="0.2">
      <c r="A28" s="1" t="s">
        <v>6</v>
      </c>
      <c r="B28" s="19">
        <f t="shared" si="3"/>
        <v>923.08692307692309</v>
      </c>
      <c r="C28" s="14" t="s">
        <v>7</v>
      </c>
      <c r="D28" s="15">
        <f t="shared" si="2"/>
        <v>1384.6153846153845</v>
      </c>
      <c r="E28" s="14" t="s">
        <v>8</v>
      </c>
      <c r="F28" s="16">
        <v>0.35</v>
      </c>
      <c r="G28" s="14" t="s">
        <v>9</v>
      </c>
      <c r="H28" s="19">
        <f>D28*F28-(D28-D27)*F28-(D27-D26)*F27-(D26-D25)*F26-(D25-D24)*F25</f>
        <v>82.615384615384585</v>
      </c>
      <c r="I28" s="45">
        <f>(400*0.25)-H26</f>
        <v>86.615384615384613</v>
      </c>
      <c r="J28" s="40"/>
      <c r="K28" s="40"/>
    </row>
    <row r="29" spans="1:11" x14ac:dyDescent="0.2">
      <c r="A29" s="1" t="s">
        <v>6</v>
      </c>
      <c r="B29" s="19">
        <f t="shared" si="3"/>
        <v>1384.6253846153845</v>
      </c>
      <c r="C29" s="14" t="s">
        <v>18</v>
      </c>
      <c r="D29" s="15"/>
      <c r="E29" s="14" t="s">
        <v>8</v>
      </c>
      <c r="F29" s="16">
        <v>0.4</v>
      </c>
      <c r="G29" s="14" t="s">
        <v>9</v>
      </c>
      <c r="H29" s="19">
        <f>+D29*F29-(D29-D28)*F29-(D28-D27)*F28-(D27-D26)*F27-(D26-D25)*F26-(D25-D24)*F25</f>
        <v>151.84615384615387</v>
      </c>
      <c r="I29" s="13"/>
      <c r="J29" s="40"/>
      <c r="K29" s="40"/>
    </row>
    <row r="30" spans="1:11" x14ac:dyDescent="0.2">
      <c r="A30" s="48" t="s">
        <v>13</v>
      </c>
      <c r="B30" s="48"/>
      <c r="C30" s="48"/>
      <c r="D30" s="48"/>
      <c r="E30" s="48"/>
      <c r="F30" s="48"/>
      <c r="G30" s="48"/>
      <c r="H30" s="48"/>
      <c r="I30" s="7" t="s">
        <v>2</v>
      </c>
      <c r="J30" s="40"/>
      <c r="K30" s="40"/>
    </row>
    <row r="31" spans="1:11" x14ac:dyDescent="0.2">
      <c r="A31" s="23"/>
      <c r="B31" s="22"/>
      <c r="C31" s="18"/>
      <c r="D31" s="25"/>
      <c r="E31" s="18" t="s">
        <v>3</v>
      </c>
      <c r="F31" s="26"/>
      <c r="G31" s="18" t="s">
        <v>4</v>
      </c>
      <c r="H31" s="22"/>
      <c r="I31" s="7" t="s">
        <v>5</v>
      </c>
      <c r="J31" s="40"/>
      <c r="K31" s="40"/>
    </row>
    <row r="32" spans="1:11" x14ac:dyDescent="0.2">
      <c r="A32" s="23" t="s">
        <v>6</v>
      </c>
      <c r="B32" s="27">
        <v>0</v>
      </c>
      <c r="C32" s="18" t="s">
        <v>7</v>
      </c>
      <c r="D32" s="25">
        <f>D40/12</f>
        <v>70</v>
      </c>
      <c r="E32" s="18" t="s">
        <v>8</v>
      </c>
      <c r="F32" s="26">
        <v>0</v>
      </c>
      <c r="G32" s="18" t="s">
        <v>4</v>
      </c>
      <c r="H32" s="27">
        <v>0</v>
      </c>
      <c r="I32" s="7" t="s">
        <v>38</v>
      </c>
      <c r="J32" s="40"/>
      <c r="K32" s="40"/>
    </row>
    <row r="33" spans="1:11" x14ac:dyDescent="0.2">
      <c r="A33" s="23" t="s">
        <v>6</v>
      </c>
      <c r="B33" s="21">
        <f t="shared" ref="B33:B37" si="4">D32+0.01</f>
        <v>70.010000000000005</v>
      </c>
      <c r="C33" s="18" t="s">
        <v>7</v>
      </c>
      <c r="D33" s="25">
        <f t="shared" ref="D33:D36" si="5">D41/12</f>
        <v>300</v>
      </c>
      <c r="E33" s="18" t="s">
        <v>8</v>
      </c>
      <c r="F33" s="26">
        <v>0.2</v>
      </c>
      <c r="G33" s="18" t="s">
        <v>9</v>
      </c>
      <c r="H33" s="21">
        <f>D33*F33-(D33-D32)*F33</f>
        <v>14</v>
      </c>
      <c r="I33" s="7" t="s">
        <v>10</v>
      </c>
      <c r="J33" s="40"/>
      <c r="K33" s="40"/>
    </row>
    <row r="34" spans="1:11" x14ac:dyDescent="0.2">
      <c r="A34" s="23" t="s">
        <v>6</v>
      </c>
      <c r="B34" s="21">
        <f t="shared" si="4"/>
        <v>300.01</v>
      </c>
      <c r="C34" s="18" t="s">
        <v>7</v>
      </c>
      <c r="D34" s="25">
        <f t="shared" si="5"/>
        <v>1000</v>
      </c>
      <c r="E34" s="18" t="s">
        <v>8</v>
      </c>
      <c r="F34" s="26">
        <v>0.25</v>
      </c>
      <c r="G34" s="18" t="s">
        <v>9</v>
      </c>
      <c r="H34" s="21">
        <f>D34*F34-(D34-D33)*F34-(D33-D32)*F33</f>
        <v>29</v>
      </c>
      <c r="I34" s="7"/>
      <c r="J34" s="40"/>
      <c r="K34" s="40"/>
    </row>
    <row r="35" spans="1:11" x14ac:dyDescent="0.2">
      <c r="A35" s="23" t="s">
        <v>6</v>
      </c>
      <c r="B35" s="21">
        <f t="shared" si="4"/>
        <v>1000.01</v>
      </c>
      <c r="C35" s="18" t="s">
        <v>7</v>
      </c>
      <c r="D35" s="25">
        <f t="shared" si="5"/>
        <v>2000</v>
      </c>
      <c r="E35" s="18" t="s">
        <v>8</v>
      </c>
      <c r="F35" s="26">
        <v>0.3</v>
      </c>
      <c r="G35" s="18" t="s">
        <v>9</v>
      </c>
      <c r="H35" s="21">
        <f>D35*F35-(D35-D34)*F35-(D34-D33)*F34-(D33-D32)*F33</f>
        <v>79</v>
      </c>
      <c r="I35" s="7" t="s">
        <v>35</v>
      </c>
      <c r="J35" s="40"/>
      <c r="K35" s="40"/>
    </row>
    <row r="36" spans="1:11" x14ac:dyDescent="0.2">
      <c r="A36" s="23" t="s">
        <v>6</v>
      </c>
      <c r="B36" s="21">
        <f t="shared" si="4"/>
        <v>2000.01</v>
      </c>
      <c r="C36" s="18" t="s">
        <v>7</v>
      </c>
      <c r="D36" s="25">
        <f t="shared" si="5"/>
        <v>3000</v>
      </c>
      <c r="E36" s="18" t="s">
        <v>8</v>
      </c>
      <c r="F36" s="26">
        <v>0.35</v>
      </c>
      <c r="G36" s="18" t="s">
        <v>9</v>
      </c>
      <c r="H36" s="21">
        <f>D36*F36-(D36-D35)*F36-(D35-D34)*F35-(D34-D33)*F34-(D33-D32)*F33</f>
        <v>179</v>
      </c>
      <c r="I36" s="45">
        <f>(1500*0.3)-H35</f>
        <v>371</v>
      </c>
      <c r="J36" s="40"/>
      <c r="K36" s="40"/>
    </row>
    <row r="37" spans="1:11" x14ac:dyDescent="0.2">
      <c r="A37" s="23" t="s">
        <v>6</v>
      </c>
      <c r="B37" s="21">
        <f t="shared" si="4"/>
        <v>3000.01</v>
      </c>
      <c r="C37" s="14" t="s">
        <v>18</v>
      </c>
      <c r="D37" s="25"/>
      <c r="E37" s="18" t="s">
        <v>8</v>
      </c>
      <c r="F37" s="26">
        <v>0.4</v>
      </c>
      <c r="G37" s="18" t="s">
        <v>9</v>
      </c>
      <c r="H37" s="21">
        <f>+D37*F37-(D37-D36)*F37-(D36-D35)*F36-(D35-D34)*F35-(D34-D33)*F34-(D33-D32)*F33</f>
        <v>329</v>
      </c>
      <c r="I37" s="28"/>
      <c r="J37" s="40"/>
      <c r="K37" s="40"/>
    </row>
    <row r="38" spans="1:11" x14ac:dyDescent="0.2">
      <c r="A38" s="48" t="s">
        <v>14</v>
      </c>
      <c r="B38" s="48"/>
      <c r="C38" s="48"/>
      <c r="D38" s="48"/>
      <c r="E38" s="48"/>
      <c r="F38" s="48"/>
      <c r="G38" s="48"/>
      <c r="H38" s="48"/>
      <c r="I38" s="7" t="s">
        <v>17</v>
      </c>
      <c r="J38" s="40"/>
      <c r="K38" s="40"/>
    </row>
    <row r="39" spans="1:11" x14ac:dyDescent="0.2">
      <c r="A39" s="1"/>
      <c r="B39" s="2"/>
      <c r="C39" s="14"/>
      <c r="D39" s="15"/>
      <c r="E39" s="14" t="s">
        <v>3</v>
      </c>
      <c r="F39" s="16"/>
      <c r="G39" s="14" t="s">
        <v>4</v>
      </c>
      <c r="H39" s="2"/>
      <c r="I39" s="7" t="s">
        <v>5</v>
      </c>
      <c r="J39" s="40"/>
      <c r="K39" s="40"/>
    </row>
    <row r="40" spans="1:11" x14ac:dyDescent="0.2">
      <c r="A40" s="1" t="s">
        <v>6</v>
      </c>
      <c r="B40" s="29">
        <v>0</v>
      </c>
      <c r="C40" s="14" t="s">
        <v>7</v>
      </c>
      <c r="D40" s="30">
        <v>840</v>
      </c>
      <c r="E40" s="14" t="s">
        <v>8</v>
      </c>
      <c r="F40" s="16">
        <v>0</v>
      </c>
      <c r="G40" s="14" t="s">
        <v>9</v>
      </c>
      <c r="H40" s="24">
        <v>0</v>
      </c>
      <c r="I40" s="7" t="s">
        <v>37</v>
      </c>
      <c r="J40" s="40"/>
      <c r="K40" s="40"/>
    </row>
    <row r="41" spans="1:11" x14ac:dyDescent="0.2">
      <c r="A41" s="1" t="s">
        <v>6</v>
      </c>
      <c r="B41" s="29">
        <v>841</v>
      </c>
      <c r="C41" s="14" t="s">
        <v>7</v>
      </c>
      <c r="D41" s="30">
        <v>3600</v>
      </c>
      <c r="E41" s="14" t="s">
        <v>8</v>
      </c>
      <c r="F41" s="16">
        <v>0.2</v>
      </c>
      <c r="G41" s="14" t="s">
        <v>9</v>
      </c>
      <c r="H41" s="24">
        <f>D41*F41-(D41-D40)*F41</f>
        <v>168</v>
      </c>
      <c r="I41" s="7" t="s">
        <v>10</v>
      </c>
      <c r="J41" s="40"/>
      <c r="K41" s="40"/>
    </row>
    <row r="42" spans="1:11" x14ac:dyDescent="0.2">
      <c r="A42" s="1" t="s">
        <v>6</v>
      </c>
      <c r="B42" s="29">
        <v>3601</v>
      </c>
      <c r="C42" s="14" t="s">
        <v>7</v>
      </c>
      <c r="D42" s="30">
        <v>12000</v>
      </c>
      <c r="E42" s="14" t="s">
        <v>8</v>
      </c>
      <c r="F42" s="16">
        <v>0.25</v>
      </c>
      <c r="G42" s="14" t="s">
        <v>9</v>
      </c>
      <c r="H42" s="24">
        <f>D42*F42-(D42-D41)*F42-(D41-D40)*F41</f>
        <v>348</v>
      </c>
      <c r="I42" s="7"/>
      <c r="J42" s="40"/>
      <c r="K42" s="40"/>
    </row>
    <row r="43" spans="1:11" x14ac:dyDescent="0.2">
      <c r="A43" s="1" t="s">
        <v>6</v>
      </c>
      <c r="B43" s="29">
        <v>12001</v>
      </c>
      <c r="C43" s="14" t="s">
        <v>7</v>
      </c>
      <c r="D43" s="30">
        <v>24000</v>
      </c>
      <c r="E43" s="14" t="s">
        <v>8</v>
      </c>
      <c r="F43" s="16">
        <v>0.3</v>
      </c>
      <c r="G43" s="14" t="s">
        <v>9</v>
      </c>
      <c r="H43" s="24">
        <f>D43*F43-(D43-D42)*F43-(D42-D41)*F42-(D41-D40)*F41</f>
        <v>948</v>
      </c>
      <c r="I43" s="7" t="s">
        <v>36</v>
      </c>
      <c r="J43" s="40"/>
      <c r="K43" s="40"/>
    </row>
    <row r="44" spans="1:11" x14ac:dyDescent="0.2">
      <c r="A44" s="1" t="s">
        <v>6</v>
      </c>
      <c r="B44" s="29">
        <v>24001</v>
      </c>
      <c r="C44" s="14" t="s">
        <v>7</v>
      </c>
      <c r="D44" s="30">
        <v>36000</v>
      </c>
      <c r="E44" s="14" t="s">
        <v>8</v>
      </c>
      <c r="F44" s="16">
        <v>0.35</v>
      </c>
      <c r="G44" s="14" t="s">
        <v>9</v>
      </c>
      <c r="H44" s="24">
        <f>D44*F44-(D44-D43)*F44-(D43-D42)*F43-(D42-D41)*F42-(D41-D40)*F41</f>
        <v>2148</v>
      </c>
      <c r="I44" s="45">
        <f>(30000*0.35)-H44</f>
        <v>8352</v>
      </c>
      <c r="J44" s="40"/>
      <c r="K44" s="40"/>
    </row>
    <row r="45" spans="1:11" x14ac:dyDescent="0.2">
      <c r="A45" s="1" t="s">
        <v>6</v>
      </c>
      <c r="B45" s="29">
        <v>36001</v>
      </c>
      <c r="C45" s="14" t="s">
        <v>18</v>
      </c>
      <c r="D45" s="30"/>
      <c r="E45" s="14" t="s">
        <v>8</v>
      </c>
      <c r="F45" s="16">
        <v>0.4</v>
      </c>
      <c r="G45" s="14" t="s">
        <v>9</v>
      </c>
      <c r="H45" s="24">
        <f>+D45*F45-(D45-D44)*F45-(D44-D43)*F44-(D43-D42)*F43-(D42-D41)*F42-(D41-D40)*F41</f>
        <v>3948</v>
      </c>
      <c r="I45" s="7"/>
      <c r="J45" s="40"/>
      <c r="K45" s="40"/>
    </row>
    <row r="46" spans="1:11" x14ac:dyDescent="0.2">
      <c r="A46" s="1"/>
      <c r="B46" s="29"/>
      <c r="C46" s="14"/>
      <c r="D46" s="30"/>
      <c r="E46" s="14"/>
      <c r="F46" s="16"/>
      <c r="G46" s="14"/>
      <c r="H46" s="27"/>
      <c r="I46" s="7">
        <v>15000</v>
      </c>
      <c r="J46" s="40"/>
      <c r="K46" s="41"/>
    </row>
    <row r="47" spans="1:11" x14ac:dyDescent="0.2">
      <c r="A47" s="1"/>
      <c r="B47" s="29"/>
      <c r="C47" s="14"/>
      <c r="D47" s="30"/>
      <c r="E47" s="14"/>
      <c r="F47" s="16"/>
      <c r="G47" s="14"/>
      <c r="H47" s="24"/>
      <c r="I47" s="7">
        <f>(15000*0.3)-948</f>
        <v>3552</v>
      </c>
      <c r="J47" s="40"/>
      <c r="K47" s="41"/>
    </row>
    <row r="48" spans="1:11" ht="16.899999999999999" customHeight="1" x14ac:dyDescent="0.2">
      <c r="A48" s="8" t="s">
        <v>15</v>
      </c>
      <c r="B48" s="31"/>
      <c r="C48" s="10"/>
      <c r="D48" s="32"/>
      <c r="E48" s="14"/>
      <c r="F48" s="16"/>
      <c r="G48" s="14"/>
      <c r="H48" s="24"/>
      <c r="I48" s="7"/>
      <c r="J48" s="40"/>
      <c r="K48" s="40"/>
    </row>
    <row r="49" spans="1:13" x14ac:dyDescent="0.2">
      <c r="A49" s="1"/>
      <c r="B49" s="29"/>
      <c r="C49" s="14"/>
      <c r="D49" s="30"/>
      <c r="E49" s="14"/>
      <c r="F49" s="16"/>
      <c r="G49" s="14"/>
      <c r="H49" s="24"/>
      <c r="I49" s="38"/>
      <c r="J49" s="40"/>
      <c r="K49" s="40"/>
    </row>
    <row r="50" spans="1:13" x14ac:dyDescent="0.2">
      <c r="A50" s="33"/>
      <c r="B50" s="34"/>
      <c r="C50" s="44"/>
      <c r="D50" s="35" t="s">
        <v>16</v>
      </c>
      <c r="E50" s="44"/>
      <c r="F50" s="36"/>
      <c r="G50" s="44"/>
      <c r="H50" s="34"/>
      <c r="I50" s="1"/>
      <c r="J50" s="40"/>
      <c r="K50" s="40"/>
    </row>
    <row r="51" spans="1:13" x14ac:dyDescent="0.2">
      <c r="A51" s="8"/>
      <c r="B51" s="9"/>
      <c r="C51" s="10"/>
      <c r="D51" s="11"/>
      <c r="E51" s="10"/>
      <c r="F51" s="37"/>
      <c r="G51" s="9"/>
      <c r="H51" s="9"/>
      <c r="I51" s="7"/>
      <c r="J51" s="40"/>
      <c r="K51" s="40"/>
      <c r="L51" s="2"/>
      <c r="M51" s="42"/>
    </row>
    <row r="52" spans="1:13" x14ac:dyDescent="0.2">
      <c r="I52" s="38"/>
      <c r="J52" s="40"/>
      <c r="K52" s="40"/>
      <c r="L52" s="40"/>
      <c r="M52" s="42"/>
    </row>
    <row r="53" spans="1:13" x14ac:dyDescent="0.2">
      <c r="J53" s="40"/>
      <c r="K53" s="40"/>
      <c r="L53" s="40"/>
      <c r="M53" s="42"/>
    </row>
    <row r="54" spans="1:13" ht="15.6" customHeight="1" x14ac:dyDescent="0.2">
      <c r="K54" s="39"/>
    </row>
    <row r="55" spans="1:13" ht="17.649999999999999" customHeight="1" x14ac:dyDescent="0.2"/>
  </sheetData>
  <mergeCells count="5">
    <mergeCell ref="A6:H6"/>
    <mergeCell ref="A14:H14"/>
    <mergeCell ref="A22:H22"/>
    <mergeCell ref="A30:H30"/>
    <mergeCell ref="A38:H38"/>
  </mergeCells>
  <pageMargins left="0.7" right="0.7" top="0.75" bottom="0.75" header="0.3" footer="0.3"/>
  <pageSetup paperSize="9" scale="62" orientation="portrait" horizontalDpi="4294967295" verticalDpi="4294967295" r:id="rId1"/>
  <headerFooter>
    <oddHeader>&amp;CZWS ISO 9001:2008 QUALITY MANAGEMENT SYSTEM</oddHeader>
    <oddFooter xml:space="preserve">&amp;CTAX TABLES Research &amp; Development Issue No.1 Version: 1 Issue Date: 22/12/2017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RTGS 2020</vt:lpstr>
      <vt:lpstr>FOREX 2020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pchimeura</dc:creator>
  <cp:lastModifiedBy>Bongani Dansa</cp:lastModifiedBy>
  <cp:lastPrinted>2018-12-13T07:10:22Z</cp:lastPrinted>
  <dcterms:created xsi:type="dcterms:W3CDTF">2010-12-07T07:58:36Z</dcterms:created>
  <dcterms:modified xsi:type="dcterms:W3CDTF">2020-01-07T09:55:33Z</dcterms:modified>
</cp:coreProperties>
</file>